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2022-2023 New Project/French Translation/FRENCH Resources - Ready for Translation/Grade 11 FRE - Draft/"/>
    </mc:Choice>
  </mc:AlternateContent>
  <xr:revisionPtr revIDLastSave="0" documentId="8_{145F7A79-CAC2-4843-8559-5302642C0CCA}" xr6:coauthVersionLast="47" xr6:coauthVersionMax="47" xr10:uidLastSave="{00000000-0000-0000-0000-000000000000}"/>
  <bookViews>
    <workbookView xWindow="-110" yWindow="-110" windowWidth="19420" windowHeight="10420" xr2:uid="{8048D819-F33C-4845-BD89-9F25B45F9A32}"/>
  </bookViews>
  <sheets>
    <sheet name="Imposable vs CELI" sheetId="1" r:id="rId1"/>
    <sheet name="Calculatrice de devoirs" sheetId="3" r:id="rId2"/>
    <sheet name="Lien vers Google Shee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G3" i="3"/>
  <c r="H3" i="3"/>
  <c r="I3" i="3"/>
  <c r="J3" i="3"/>
  <c r="K3" i="3"/>
  <c r="L3" i="3"/>
  <c r="L12" i="3" s="1"/>
  <c r="L13" i="3" s="1"/>
  <c r="L14" i="3" s="1"/>
  <c r="L15" i="3" s="1"/>
  <c r="L16" i="3" s="1"/>
  <c r="M3" i="3"/>
  <c r="M12" i="3" s="1"/>
  <c r="M13" i="3" s="1"/>
  <c r="M14" i="3" s="1"/>
  <c r="M15" i="3" s="1"/>
  <c r="M16" i="3" s="1"/>
  <c r="N3" i="3"/>
  <c r="E3" i="3"/>
  <c r="E12" i="3" s="1"/>
  <c r="E13" i="3" s="1"/>
  <c r="E14" i="3" s="1"/>
  <c r="E15" i="3" s="1"/>
  <c r="E16" i="3" s="1"/>
  <c r="E21" i="3"/>
  <c r="E22" i="3" s="1"/>
  <c r="E23" i="3" s="1"/>
  <c r="F21" i="3"/>
  <c r="F22" i="3" s="1"/>
  <c r="F23" i="3" s="1"/>
  <c r="F24" i="3" s="1"/>
  <c r="F25" i="3" s="1"/>
  <c r="G21" i="3"/>
  <c r="G22" i="3" s="1"/>
  <c r="G23" i="3" s="1"/>
  <c r="G24" i="3" s="1"/>
  <c r="G25" i="3" s="1"/>
  <c r="H21" i="3"/>
  <c r="H22" i="3" s="1"/>
  <c r="H23" i="3" s="1"/>
  <c r="H24" i="3" s="1"/>
  <c r="H25" i="3" s="1"/>
  <c r="I21" i="3"/>
  <c r="I22" i="3" s="1"/>
  <c r="I23" i="3" s="1"/>
  <c r="I24" i="3" s="1"/>
  <c r="I25" i="3" s="1"/>
  <c r="J21" i="3"/>
  <c r="J22" i="3" s="1"/>
  <c r="J23" i="3" s="1"/>
  <c r="J24" i="3" s="1"/>
  <c r="J25" i="3" s="1"/>
  <c r="K21" i="3"/>
  <c r="K22" i="3" s="1"/>
  <c r="K23" i="3" s="1"/>
  <c r="K24" i="3" s="1"/>
  <c r="K25" i="3" s="1"/>
  <c r="L21" i="3"/>
  <c r="L22" i="3" s="1"/>
  <c r="L23" i="3" s="1"/>
  <c r="L24" i="3" s="1"/>
  <c r="L25" i="3" s="1"/>
  <c r="M21" i="3"/>
  <c r="M22" i="3" s="1"/>
  <c r="M23" i="3" s="1"/>
  <c r="M24" i="3" s="1"/>
  <c r="M25" i="3" s="1"/>
  <c r="N21" i="3"/>
  <c r="N22" i="3" s="1"/>
  <c r="N23" i="3" s="1"/>
  <c r="N24" i="3" s="1"/>
  <c r="N25" i="3" s="1"/>
  <c r="H12" i="3"/>
  <c r="H13" i="3" s="1"/>
  <c r="H14" i="3" s="1"/>
  <c r="H15" i="3" s="1"/>
  <c r="H16" i="3" s="1"/>
  <c r="I12" i="3"/>
  <c r="I13" i="3" s="1"/>
  <c r="I14" i="3" s="1"/>
  <c r="I15" i="3" s="1"/>
  <c r="I16" i="3" s="1"/>
  <c r="J12" i="3"/>
  <c r="J13" i="3" s="1"/>
  <c r="J14" i="3" s="1"/>
  <c r="J15" i="3" s="1"/>
  <c r="J16" i="3" s="1"/>
  <c r="K12" i="3"/>
  <c r="K13" i="3" s="1"/>
  <c r="K14" i="3" s="1"/>
  <c r="K15" i="3" s="1"/>
  <c r="K16" i="3" s="1"/>
  <c r="N12" i="3"/>
  <c r="N13" i="3" s="1"/>
  <c r="N14" i="3" s="1"/>
  <c r="N15" i="3" s="1"/>
  <c r="N16" i="3" s="1"/>
  <c r="G12" i="3"/>
  <c r="G13" i="3" s="1"/>
  <c r="G14" i="3" s="1"/>
  <c r="G15" i="3" s="1"/>
  <c r="G16" i="3" s="1"/>
  <c r="F12" i="3"/>
  <c r="F13" i="3" s="1"/>
  <c r="F14" i="3" s="1"/>
  <c r="F15" i="3" s="1"/>
  <c r="F16" i="3" s="1"/>
  <c r="C15" i="1" l="1"/>
  <c r="F15" i="1"/>
  <c r="G15" i="1" s="1"/>
  <c r="E24" i="3" l="1"/>
  <c r="E25" i="3" s="1"/>
  <c r="J26" i="3"/>
  <c r="G26" i="3"/>
  <c r="I26" i="3"/>
  <c r="K26" i="3"/>
  <c r="N26" i="3"/>
  <c r="F26" i="3"/>
  <c r="M26" i="3"/>
  <c r="L26" i="3"/>
  <c r="M17" i="3"/>
  <c r="I17" i="3"/>
  <c r="L17" i="3"/>
  <c r="K17" i="3"/>
  <c r="J17" i="3"/>
  <c r="H17" i="3"/>
  <c r="N17" i="3"/>
  <c r="F17" i="3"/>
  <c r="D15" i="1"/>
  <c r="B16" i="1" s="1"/>
  <c r="H15" i="1"/>
  <c r="F16" i="1" s="1"/>
  <c r="G17" i="3" l="1"/>
  <c r="E17" i="3"/>
  <c r="H26" i="3"/>
  <c r="G16" i="1"/>
  <c r="H16" i="1" s="1"/>
  <c r="F17" i="1" s="1"/>
  <c r="C16" i="1"/>
  <c r="E18" i="3" l="1"/>
  <c r="D16" i="1"/>
  <c r="B17" i="1" s="1"/>
  <c r="C17" i="1" s="1"/>
  <c r="D17" i="1" s="1"/>
  <c r="B18" i="1" s="1"/>
  <c r="C18" i="1" s="1"/>
  <c r="G17" i="1"/>
  <c r="H17" i="1" s="1"/>
  <c r="F18" i="1" s="1"/>
  <c r="E26" i="3" l="1"/>
  <c r="E27" i="3" s="1"/>
  <c r="C19" i="1"/>
  <c r="C20" i="1" s="1"/>
  <c r="G18" i="1"/>
  <c r="G19" i="1" s="1"/>
  <c r="D18" i="1"/>
  <c r="C21" i="1" l="1"/>
  <c r="B24" i="1" s="1"/>
  <c r="C24" i="1" s="1"/>
  <c r="H18" i="1"/>
  <c r="G21" i="1" s="1"/>
  <c r="F24" i="1" s="1"/>
  <c r="D24" i="1" l="1"/>
  <c r="B25" i="1" s="1"/>
  <c r="C25" i="1" l="1"/>
  <c r="D25" i="1" l="1"/>
  <c r="B26" i="1" s="1"/>
  <c r="C26" i="1" s="1"/>
  <c r="D26" i="1" s="1"/>
  <c r="B27" i="1" l="1"/>
  <c r="C27" i="1" s="1"/>
  <c r="C28" i="1" s="1"/>
  <c r="C29" i="1" s="1"/>
  <c r="D27" i="1" l="1"/>
  <c r="C30" i="1" s="1"/>
  <c r="G24" i="1"/>
  <c r="H24" i="1" l="1"/>
  <c r="F25" i="1" s="1"/>
  <c r="G25" i="1" s="1"/>
  <c r="H25" i="1" l="1"/>
  <c r="F26" i="1" s="1"/>
  <c r="G26" i="1" s="1"/>
  <c r="H26" i="1" l="1"/>
  <c r="F27" i="1" s="1"/>
  <c r="G27" i="1" l="1"/>
  <c r="G28" i="1" s="1"/>
  <c r="H27" i="1" l="1"/>
  <c r="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tc={A72C34A5-5833-496C-800F-964C7D55C390}</author>
  </authors>
  <commentList>
    <comment ref="B7" authorId="0" shapeId="0" xr:uid="{A72C34A5-5833-496C-800F-964C7D55C3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Les éléments déroulants sont masqués dans la colonne N. </t>
      </text>
    </comment>
  </commentList>
</comments>
</file>

<file path=xl/sharedStrings.xml><?xml version="1.0" encoding="utf-8"?>
<sst xmlns="http://schemas.openxmlformats.org/spreadsheetml/2006/main" count="105" uniqueCount="51">
  <si>
    <t>Calculatrice de revenu de CELI</t>
  </si>
  <si>
    <t>*Suppose que tout le revenu est réinvesti</t>
  </si>
  <si>
    <t>Taux d'imposition</t>
  </si>
  <si>
    <t>Drop Down Menu</t>
  </si>
  <si>
    <t>Intérêt (CPG, obligations, fiducies de placement immobilier)</t>
  </si>
  <si>
    <t>Intérêt</t>
  </si>
  <si>
    <t>Dividendes (pour les actions)</t>
  </si>
  <si>
    <t>Dividendes</t>
  </si>
  <si>
    <t>Il faut d'abord savoir si votre placement  vous rapporte de l'intérêt ou des dividendes</t>
  </si>
  <si>
    <t>Taux d'intérêt</t>
  </si>
  <si>
    <t>Imposable</t>
  </si>
  <si>
    <t>CELI</t>
  </si>
  <si>
    <t>Année/Trimestre</t>
  </si>
  <si>
    <t>Capital</t>
  </si>
  <si>
    <t>Revenu</t>
  </si>
  <si>
    <t>Total</t>
  </si>
  <si>
    <t>Année 1</t>
  </si>
  <si>
    <t>Année 1 Trimestre 1</t>
  </si>
  <si>
    <t>Année 1 Trimestre 2</t>
  </si>
  <si>
    <t>Année 1 Trimestre 3</t>
  </si>
  <si>
    <t>Année 1 Trimestre 4</t>
  </si>
  <si>
    <t>Revenu total (des placements)</t>
  </si>
  <si>
    <t>Impôt sur le revenu</t>
  </si>
  <si>
    <t>Total après impôt (revenu - impôt)</t>
  </si>
  <si>
    <t>Année 2</t>
  </si>
  <si>
    <t>Année 2 Trimestre 1</t>
  </si>
  <si>
    <t>Année 2 Trimestre 2</t>
  </si>
  <si>
    <t>Année 2 Trimestre 3</t>
  </si>
  <si>
    <t>Année 2 Trimestre 4</t>
  </si>
  <si>
    <t>Revenu total</t>
  </si>
  <si>
    <t xml:space="preserve"> </t>
  </si>
  <si>
    <t>Numéro de placement</t>
  </si>
  <si>
    <t>Menu déroulant</t>
  </si>
  <si>
    <t>Type d'actif</t>
  </si>
  <si>
    <t>Action, CPG, obligation</t>
  </si>
  <si>
    <t>Sélectionner</t>
  </si>
  <si>
    <t>Placement (type)</t>
  </si>
  <si>
    <t>Durée (années)</t>
  </si>
  <si>
    <t>Taux d'intérêt ou de dividende</t>
  </si>
  <si>
    <t>Revenu annuel</t>
  </si>
  <si>
    <t>Revenu année 1</t>
  </si>
  <si>
    <t>Revenu année 2</t>
  </si>
  <si>
    <t>Revenu année 3</t>
  </si>
  <si>
    <t>Revenu année 4</t>
  </si>
  <si>
    <t>Revenu année 5</t>
  </si>
  <si>
    <t>Revenu par placement</t>
  </si>
  <si>
    <t>CPG</t>
  </si>
  <si>
    <t>Obligation</t>
  </si>
  <si>
    <t>Action</t>
  </si>
  <si>
    <t>Pour la version Google Sheet de cette feuille de calcul, téléchargez-la à l'adresse suivante :</t>
  </si>
  <si>
    <t>https://docs.google.com/spreadsheets/d/1n5Q9O0U22SnaD8FH6um4HrsvCtFOHoSW/copy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</si>
</sst>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#,##0.00\ [$$-C0C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000000"/>
      <name val="Arial"/>
    </font>
    <font>
      <b/>
      <sz val="11"/>
      <color rgb="FF000000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</font>
    <font>
      <b/>
      <sz val="11"/>
      <color theme="1"/>
      <name val="Arial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u/>
      <sz val="12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0" fontId="2" fillId="0" borderId="0" xfId="0" applyNumberFormat="1" applyFont="1"/>
    <xf numFmtId="0" fontId="5" fillId="0" borderId="0" xfId="0" applyFont="1" applyAlignment="1">
      <alignment horizontal="center" vertical="center" textRotation="90"/>
    </xf>
    <xf numFmtId="0" fontId="7" fillId="0" borderId="0" xfId="0" applyFont="1"/>
    <xf numFmtId="165" fontId="2" fillId="0" borderId="0" xfId="0" applyNumberFormat="1" applyFont="1" applyAlignment="1">
      <alignment horizontal="left"/>
    </xf>
    <xf numFmtId="0" fontId="8" fillId="0" borderId="0" xfId="0" applyFont="1"/>
    <xf numFmtId="0" fontId="2" fillId="0" borderId="2" xfId="0" applyFont="1" applyBorder="1"/>
    <xf numFmtId="0" fontId="3" fillId="0" borderId="2" xfId="0" applyFont="1" applyBorder="1"/>
    <xf numFmtId="0" fontId="2" fillId="6" borderId="2" xfId="0" applyFont="1" applyFill="1" applyBorder="1"/>
    <xf numFmtId="0" fontId="3" fillId="6" borderId="2" xfId="0" applyFont="1" applyFill="1" applyBorder="1"/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165" fontId="3" fillId="0" borderId="3" xfId="0" applyNumberFormat="1" applyFont="1" applyBorder="1"/>
    <xf numFmtId="10" fontId="2" fillId="8" borderId="2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165" fontId="2" fillId="0" borderId="5" xfId="0" applyNumberFormat="1" applyFont="1" applyBorder="1"/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3" borderId="7" xfId="0" applyFont="1" applyFill="1" applyBorder="1"/>
    <xf numFmtId="165" fontId="3" fillId="0" borderId="0" xfId="0" applyNumberFormat="1" applyFont="1" applyAlignment="1">
      <alignment horizontal="center"/>
    </xf>
    <xf numFmtId="0" fontId="10" fillId="6" borderId="7" xfId="0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166" fontId="2" fillId="9" borderId="7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right"/>
    </xf>
    <xf numFmtId="166" fontId="2" fillId="0" borderId="8" xfId="1" applyNumberFormat="1" applyFont="1" applyBorder="1" applyAlignment="1">
      <alignment horizontal="right"/>
    </xf>
    <xf numFmtId="166" fontId="2" fillId="0" borderId="7" xfId="1" applyNumberFormat="1" applyFont="1" applyBorder="1" applyAlignment="1">
      <alignment horizontal="center"/>
    </xf>
    <xf numFmtId="166" fontId="2" fillId="0" borderId="14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right"/>
    </xf>
    <xf numFmtId="166" fontId="2" fillId="0" borderId="15" xfId="1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center"/>
    </xf>
    <xf numFmtId="166" fontId="2" fillId="3" borderId="0" xfId="1" applyNumberFormat="1" applyFont="1" applyFill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center"/>
    </xf>
    <xf numFmtId="166" fontId="3" fillId="6" borderId="0" xfId="1" applyNumberFormat="1" applyFont="1" applyFill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166" fontId="2" fillId="0" borderId="7" xfId="0" applyNumberFormat="1" applyFont="1" applyBorder="1"/>
    <xf numFmtId="166" fontId="2" fillId="0" borderId="0" xfId="0" applyNumberFormat="1" applyFont="1" applyAlignment="1">
      <alignment horizontal="right"/>
    </xf>
    <xf numFmtId="166" fontId="3" fillId="0" borderId="10" xfId="0" applyNumberFormat="1" applyFont="1" applyBorder="1" applyAlignment="1">
      <alignment horizontal="center"/>
    </xf>
    <xf numFmtId="166" fontId="3" fillId="6" borderId="3" xfId="1" applyNumberFormat="1" applyFont="1" applyFill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0" fontId="3" fillId="6" borderId="2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wrapText="1"/>
    </xf>
    <xf numFmtId="0" fontId="3" fillId="10" borderId="17" xfId="0" applyFont="1" applyFill="1" applyBorder="1" applyAlignment="1">
      <alignment horizontal="center" vertical="center"/>
    </xf>
    <xf numFmtId="0" fontId="6" fillId="4" borderId="17" xfId="0" applyFont="1" applyFill="1" applyBorder="1"/>
    <xf numFmtId="0" fontId="6" fillId="4" borderId="18" xfId="0" applyFont="1" applyFill="1" applyBorder="1"/>
    <xf numFmtId="0" fontId="2" fillId="0" borderId="1" xfId="0" applyFont="1" applyBorder="1"/>
    <xf numFmtId="0" fontId="3" fillId="6" borderId="22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vertical="center"/>
    </xf>
    <xf numFmtId="0" fontId="2" fillId="5" borderId="17" xfId="0" applyFont="1" applyFill="1" applyBorder="1"/>
    <xf numFmtId="0" fontId="2" fillId="5" borderId="18" xfId="0" applyFont="1" applyFill="1" applyBorder="1"/>
    <xf numFmtId="166" fontId="11" fillId="0" borderId="20" xfId="0" applyNumberFormat="1" applyFont="1" applyBorder="1"/>
    <xf numFmtId="166" fontId="2" fillId="7" borderId="20" xfId="0" applyNumberFormat="1" applyFont="1" applyFill="1" applyBorder="1"/>
    <xf numFmtId="166" fontId="3" fillId="6" borderId="23" xfId="0" applyNumberFormat="1" applyFont="1" applyFill="1" applyBorder="1"/>
    <xf numFmtId="166" fontId="2" fillId="0" borderId="1" xfId="0" applyNumberFormat="1" applyFont="1" applyBorder="1"/>
    <xf numFmtId="166" fontId="2" fillId="0" borderId="24" xfId="0" applyNumberFormat="1" applyFont="1" applyBorder="1"/>
    <xf numFmtId="166" fontId="2" fillId="0" borderId="0" xfId="0" applyNumberFormat="1" applyFont="1"/>
    <xf numFmtId="166" fontId="11" fillId="0" borderId="0" xfId="0" applyNumberFormat="1" applyFont="1"/>
    <xf numFmtId="0" fontId="2" fillId="7" borderId="0" xfId="0" applyFont="1" applyFill="1"/>
    <xf numFmtId="166" fontId="2" fillId="7" borderId="0" xfId="0" applyNumberFormat="1" applyFont="1" applyFill="1"/>
    <xf numFmtId="0" fontId="2" fillId="0" borderId="10" xfId="0" applyFont="1" applyBorder="1"/>
    <xf numFmtId="9" fontId="9" fillId="2" borderId="6" xfId="2" applyFont="1" applyFill="1" applyBorder="1" applyAlignment="1" applyProtection="1">
      <alignment horizontal="center"/>
      <protection locked="0"/>
    </xf>
    <xf numFmtId="9" fontId="9" fillId="2" borderId="8" xfId="2" applyFont="1" applyFill="1" applyBorder="1" applyAlignment="1" applyProtection="1">
      <alignment horizontal="center"/>
      <protection locked="0"/>
    </xf>
    <xf numFmtId="9" fontId="9" fillId="2" borderId="9" xfId="2" applyFont="1" applyFill="1" applyBorder="1" applyAlignment="1" applyProtection="1">
      <alignment horizontal="center"/>
      <protection locked="0"/>
    </xf>
    <xf numFmtId="166" fontId="2" fillId="9" borderId="7" xfId="1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Protection="1">
      <protection locked="0"/>
    </xf>
    <xf numFmtId="10" fontId="3" fillId="0" borderId="2" xfId="0" applyNumberFormat="1" applyFont="1" applyBorder="1" applyAlignment="1" applyProtection="1">
      <alignment horizontal="center" vertical="center"/>
      <protection locked="0"/>
    </xf>
    <xf numFmtId="10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4" fillId="0" borderId="0" xfId="0" applyFont="1"/>
    <xf numFmtId="0" fontId="15" fillId="0" borderId="0" xfId="3" applyFont="1"/>
    <xf numFmtId="0" fontId="3" fillId="5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nited for Literacy" id="{17D66117-C039-4BFF-AA07-742B193861AE}" userId="United for Literac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3-16T14:38:02.16" personId="{17D66117-C039-4BFF-AA07-742B193861AE}" id="{A72C34A5-5833-496C-800F-964C7D55C390}">
    <text xml:space="preserve">Les éléments déroulants sont masqués dans la colonne N.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n5Q9O0U22SnaD8FH6um4HrsvCtFOHoSW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A525-AD7E-4329-B0BC-128B9A52FC15}">
  <dimension ref="A1:N34"/>
  <sheetViews>
    <sheetView tabSelected="1" zoomScale="85" zoomScaleNormal="85" workbookViewId="0">
      <pane xSplit="1" ySplit="13" topLeftCell="F14" activePane="bottomRight" state="frozen"/>
      <selection pane="bottomRight" activeCell="F15" sqref="F15"/>
      <selection pane="bottomLeft" activeCell="A7" sqref="A7"/>
      <selection pane="topRight" activeCell="B1" sqref="B1"/>
    </sheetView>
  </sheetViews>
  <sheetFormatPr defaultColWidth="8.5703125" defaultRowHeight="14.25" customHeight="1"/>
  <cols>
    <col min="1" max="1" width="55.140625" style="1" customWidth="1"/>
    <col min="2" max="3" width="10" style="2" customWidth="1"/>
    <col min="4" max="4" width="10.5703125" style="2" customWidth="1"/>
    <col min="5" max="5" width="8.5703125" style="2" customWidth="1"/>
    <col min="6" max="6" width="9.140625" style="1" bestFit="1" customWidth="1"/>
    <col min="7" max="7" width="11" style="1" customWidth="1"/>
    <col min="8" max="8" width="10.42578125" style="1" customWidth="1"/>
    <col min="9" max="9" width="9.5703125" style="1" customWidth="1"/>
    <col min="10" max="10" width="9.42578125" style="1" customWidth="1"/>
    <col min="11" max="11" width="8.5703125" style="1"/>
    <col min="12" max="12" width="16" style="1" customWidth="1"/>
    <col min="13" max="13" width="8.5703125" style="1"/>
    <col min="14" max="14" width="16.5703125" style="1" hidden="1" customWidth="1"/>
    <col min="15" max="16384" width="8.5703125" style="1"/>
  </cols>
  <sheetData>
    <row r="1" spans="1:14" ht="15.6" customHeight="1">
      <c r="A1" s="7" t="s">
        <v>0</v>
      </c>
      <c r="B1" s="91" t="s">
        <v>1</v>
      </c>
      <c r="C1" s="91"/>
      <c r="D1" s="91"/>
      <c r="E1" s="91"/>
      <c r="F1" s="91"/>
    </row>
    <row r="2" spans="1:14" ht="15.6" customHeight="1">
      <c r="A2" s="7"/>
      <c r="B2" s="11"/>
      <c r="C2" s="11"/>
      <c r="D2" s="11"/>
      <c r="E2" s="11"/>
      <c r="F2" s="11"/>
    </row>
    <row r="3" spans="1:14" ht="14.1">
      <c r="A3" s="23" t="s">
        <v>2</v>
      </c>
      <c r="B3" s="73">
        <v>0.15</v>
      </c>
      <c r="N3" s="1" t="s">
        <v>3</v>
      </c>
    </row>
    <row r="4" spans="1:14" ht="14.1">
      <c r="A4" s="24" t="s">
        <v>4</v>
      </c>
      <c r="B4" s="74">
        <v>0.03</v>
      </c>
      <c r="N4" s="1" t="s">
        <v>5</v>
      </c>
    </row>
    <row r="5" spans="1:14" ht="14.1">
      <c r="A5" s="72" t="s">
        <v>6</v>
      </c>
      <c r="B5" s="75">
        <v>0.04</v>
      </c>
      <c r="N5" s="1" t="s">
        <v>7</v>
      </c>
    </row>
    <row r="7" spans="1:14" ht="13.5" customHeight="1">
      <c r="A7" s="90" t="s">
        <v>8</v>
      </c>
      <c r="B7" s="80" t="s">
        <v>5</v>
      </c>
    </row>
    <row r="8" spans="1:14" ht="14.1">
      <c r="A8" s="90"/>
      <c r="B8" s="1"/>
      <c r="N8" s="1" t="s">
        <v>9</v>
      </c>
    </row>
    <row r="9" spans="1:14" ht="14.1">
      <c r="A9" s="90"/>
      <c r="B9" s="1"/>
    </row>
    <row r="10" spans="1:14" ht="14.1">
      <c r="B10" s="1"/>
    </row>
    <row r="11" spans="1:14" ht="14.1">
      <c r="B11" s="1"/>
    </row>
    <row r="12" spans="1:14" ht="14.1" customHeight="1">
      <c r="A12" s="23"/>
      <c r="B12" s="87" t="s">
        <v>10</v>
      </c>
      <c r="C12" s="88"/>
      <c r="D12" s="89"/>
      <c r="E12" s="25"/>
      <c r="F12" s="84" t="s">
        <v>11</v>
      </c>
      <c r="G12" s="85"/>
      <c r="H12" s="86"/>
      <c r="I12" s="3"/>
      <c r="J12" s="3"/>
    </row>
    <row r="13" spans="1:14" ht="14.1">
      <c r="A13" s="26" t="s">
        <v>12</v>
      </c>
      <c r="B13" s="21" t="s">
        <v>13</v>
      </c>
      <c r="C13" s="4" t="s">
        <v>14</v>
      </c>
      <c r="D13" s="22" t="s">
        <v>15</v>
      </c>
      <c r="F13" s="21" t="s">
        <v>13</v>
      </c>
      <c r="G13" s="4" t="s">
        <v>14</v>
      </c>
      <c r="H13" s="22" t="s">
        <v>15</v>
      </c>
      <c r="K13" s="2"/>
      <c r="L13" s="4"/>
    </row>
    <row r="14" spans="1:14" ht="14.1">
      <c r="A14" s="26" t="s">
        <v>16</v>
      </c>
      <c r="B14" s="21"/>
      <c r="C14" s="4"/>
      <c r="D14" s="22"/>
      <c r="F14" s="21"/>
      <c r="G14" s="4"/>
      <c r="H14" s="22"/>
      <c r="K14" s="2"/>
      <c r="L14" s="4"/>
    </row>
    <row r="15" spans="1:14" ht="14.1">
      <c r="A15" s="27" t="s">
        <v>17</v>
      </c>
      <c r="B15" s="76"/>
      <c r="C15" s="34">
        <f>B15*$B$4</f>
        <v>0</v>
      </c>
      <c r="D15" s="35">
        <f>SUM(B15:C15)</f>
        <v>0</v>
      </c>
      <c r="E15" s="4"/>
      <c r="F15" s="33">
        <f>B15</f>
        <v>0</v>
      </c>
      <c r="G15" s="34">
        <f>F15*$B$4</f>
        <v>0</v>
      </c>
      <c r="H15" s="35">
        <f>SUM(F15:G15)</f>
        <v>0</v>
      </c>
      <c r="K15" s="4"/>
      <c r="L15" s="5"/>
    </row>
    <row r="16" spans="1:14" ht="14.1">
      <c r="A16" s="27" t="s">
        <v>18</v>
      </c>
      <c r="B16" s="36">
        <f>D15</f>
        <v>0</v>
      </c>
      <c r="C16" s="34">
        <f>B16*$B$4</f>
        <v>0</v>
      </c>
      <c r="D16" s="35">
        <f t="shared" ref="D16:D18" si="0">SUM(B16:C16)</f>
        <v>0</v>
      </c>
      <c r="E16" s="4"/>
      <c r="F16" s="36">
        <f>H15</f>
        <v>0</v>
      </c>
      <c r="G16" s="34">
        <f>F16*$B$4</f>
        <v>0</v>
      </c>
      <c r="H16" s="35">
        <f t="shared" ref="H16:H18" si="1">SUM(F16:G16)</f>
        <v>0</v>
      </c>
      <c r="K16" s="4"/>
      <c r="L16" s="6"/>
    </row>
    <row r="17" spans="1:12" ht="14.1">
      <c r="A17" s="27" t="s">
        <v>19</v>
      </c>
      <c r="B17" s="36">
        <f>D16</f>
        <v>0</v>
      </c>
      <c r="C17" s="34">
        <f>B17*$B$4</f>
        <v>0</v>
      </c>
      <c r="D17" s="35">
        <f t="shared" si="0"/>
        <v>0</v>
      </c>
      <c r="E17" s="4"/>
      <c r="F17" s="36">
        <f>H16</f>
        <v>0</v>
      </c>
      <c r="G17" s="34">
        <f>F17*$B$4</f>
        <v>0</v>
      </c>
      <c r="H17" s="35">
        <f t="shared" si="1"/>
        <v>0</v>
      </c>
      <c r="K17" s="4"/>
      <c r="L17" s="6"/>
    </row>
    <row r="18" spans="1:12" ht="14.1">
      <c r="A18" s="28" t="s">
        <v>20</v>
      </c>
      <c r="B18" s="37">
        <f>D17</f>
        <v>0</v>
      </c>
      <c r="C18" s="38">
        <f>B18*$B$4</f>
        <v>0</v>
      </c>
      <c r="D18" s="39">
        <f t="shared" si="0"/>
        <v>0</v>
      </c>
      <c r="E18" s="4"/>
      <c r="F18" s="37">
        <f>H17</f>
        <v>0</v>
      </c>
      <c r="G18" s="38">
        <f>F18*$B$4</f>
        <v>0</v>
      </c>
      <c r="H18" s="39">
        <f t="shared" si="1"/>
        <v>0</v>
      </c>
      <c r="K18" s="4"/>
      <c r="L18" s="5"/>
    </row>
    <row r="19" spans="1:12" ht="14.1">
      <c r="A19" s="29" t="s">
        <v>21</v>
      </c>
      <c r="B19" s="40"/>
      <c r="C19" s="41">
        <f>SUM(C15:C18)</f>
        <v>0</v>
      </c>
      <c r="D19" s="42"/>
      <c r="E19" s="4"/>
      <c r="F19" s="40"/>
      <c r="G19" s="41">
        <f>SUM(G15:G18)</f>
        <v>0</v>
      </c>
      <c r="H19" s="42"/>
      <c r="K19" s="4"/>
      <c r="L19" s="6"/>
    </row>
    <row r="20" spans="1:12" ht="14.1">
      <c r="A20" s="24" t="s">
        <v>22</v>
      </c>
      <c r="B20" s="40"/>
      <c r="C20" s="34">
        <f>IF(AND(B7="Intérêt"), $C$19*$B$3, ($C$19*0.33)*$B$3)</f>
        <v>0</v>
      </c>
      <c r="D20" s="42"/>
      <c r="E20" s="4"/>
      <c r="F20" s="40"/>
      <c r="G20" s="34">
        <v>0</v>
      </c>
      <c r="H20" s="42"/>
      <c r="K20" s="4"/>
      <c r="L20" s="6"/>
    </row>
    <row r="21" spans="1:12" ht="21.75" customHeight="1">
      <c r="A21" s="31" t="s">
        <v>23</v>
      </c>
      <c r="B21" s="43"/>
      <c r="C21" s="44">
        <f>$D$18-$C$20</f>
        <v>0</v>
      </c>
      <c r="D21" s="45"/>
      <c r="E21" s="30"/>
      <c r="F21" s="43"/>
      <c r="G21" s="44">
        <f>H18-G20</f>
        <v>0</v>
      </c>
      <c r="H21" s="42"/>
      <c r="K21" s="4"/>
      <c r="L21" s="6"/>
    </row>
    <row r="22" spans="1:12" ht="14.1">
      <c r="A22" s="24"/>
      <c r="B22" s="46"/>
      <c r="C22" s="47"/>
      <c r="D22" s="42"/>
      <c r="F22" s="46"/>
      <c r="G22" s="47"/>
      <c r="H22" s="42"/>
      <c r="K22" s="2"/>
    </row>
    <row r="23" spans="1:12" ht="14.1">
      <c r="A23" s="26" t="s">
        <v>24</v>
      </c>
      <c r="B23" s="46"/>
      <c r="C23" s="47"/>
      <c r="D23" s="42"/>
      <c r="F23" s="46"/>
      <c r="G23" s="47"/>
      <c r="H23" s="42"/>
      <c r="K23" s="2"/>
    </row>
    <row r="24" spans="1:12" ht="14.1">
      <c r="A24" s="27" t="s">
        <v>25</v>
      </c>
      <c r="B24" s="36">
        <f>C21</f>
        <v>0</v>
      </c>
      <c r="C24" s="34">
        <f>B24*$B$4</f>
        <v>0</v>
      </c>
      <c r="D24" s="35">
        <f>SUM(B24:C24)</f>
        <v>0</v>
      </c>
      <c r="F24" s="36">
        <f>G21</f>
        <v>0</v>
      </c>
      <c r="G24" s="34">
        <f>F24*0.03</f>
        <v>0</v>
      </c>
      <c r="H24" s="35">
        <f>SUM(F24:G24)</f>
        <v>0</v>
      </c>
      <c r="K24" s="2"/>
    </row>
    <row r="25" spans="1:12" ht="14.1">
      <c r="A25" s="27" t="s">
        <v>26</v>
      </c>
      <c r="B25" s="36">
        <f>D24</f>
        <v>0</v>
      </c>
      <c r="C25" s="34">
        <f>B25*$B$4</f>
        <v>0</v>
      </c>
      <c r="D25" s="35">
        <f t="shared" ref="D25:D27" si="2">SUM(B25:C25)</f>
        <v>0</v>
      </c>
      <c r="F25" s="36">
        <f>H24</f>
        <v>0</v>
      </c>
      <c r="G25" s="34">
        <f t="shared" ref="G25:G27" si="3">F25*0.03</f>
        <v>0</v>
      </c>
      <c r="H25" s="35">
        <f t="shared" ref="H25:H27" si="4">SUM(F25:G25)</f>
        <v>0</v>
      </c>
      <c r="K25" s="2"/>
    </row>
    <row r="26" spans="1:12" ht="14.1">
      <c r="A26" s="27" t="s">
        <v>27</v>
      </c>
      <c r="B26" s="36">
        <f>D25</f>
        <v>0</v>
      </c>
      <c r="C26" s="34">
        <f>B26*$B$4</f>
        <v>0</v>
      </c>
      <c r="D26" s="35">
        <f t="shared" si="2"/>
        <v>0</v>
      </c>
      <c r="F26" s="36">
        <f>H25</f>
        <v>0</v>
      </c>
      <c r="G26" s="34">
        <f t="shared" si="3"/>
        <v>0</v>
      </c>
      <c r="H26" s="35">
        <f t="shared" si="4"/>
        <v>0</v>
      </c>
      <c r="K26" s="2"/>
    </row>
    <row r="27" spans="1:12" ht="14.1">
      <c r="A27" s="28" t="s">
        <v>28</v>
      </c>
      <c r="B27" s="37">
        <f>D26</f>
        <v>0</v>
      </c>
      <c r="C27" s="38">
        <f>B27*$B$4</f>
        <v>0</v>
      </c>
      <c r="D27" s="39">
        <f t="shared" si="2"/>
        <v>0</v>
      </c>
      <c r="F27" s="37">
        <f>H26</f>
        <v>0</v>
      </c>
      <c r="G27" s="38">
        <f t="shared" si="3"/>
        <v>0</v>
      </c>
      <c r="H27" s="39">
        <f t="shared" si="4"/>
        <v>0</v>
      </c>
      <c r="K27" s="2"/>
    </row>
    <row r="28" spans="1:12" ht="14.1">
      <c r="A28" s="29" t="s">
        <v>29</v>
      </c>
      <c r="B28" s="40"/>
      <c r="C28" s="41">
        <f>SUM(C24:C27)</f>
        <v>0</v>
      </c>
      <c r="D28" s="42"/>
      <c r="F28" s="40"/>
      <c r="G28" s="41">
        <f>SUM(G24:G27)</f>
        <v>0</v>
      </c>
      <c r="H28" s="42"/>
      <c r="K28" s="2"/>
    </row>
    <row r="29" spans="1:12" ht="14.1">
      <c r="A29" s="24" t="s">
        <v>22</v>
      </c>
      <c r="B29" s="40"/>
      <c r="C29" s="34">
        <f>IF(AND(B7="Intérêt"), C28*$B$3, (C28*0.66)*$B$3)</f>
        <v>0</v>
      </c>
      <c r="D29" s="42"/>
      <c r="F29" s="40"/>
      <c r="G29" s="34">
        <v>0</v>
      </c>
      <c r="H29" s="42"/>
      <c r="K29" s="2"/>
    </row>
    <row r="30" spans="1:12" ht="14.1">
      <c r="A30" s="32" t="s">
        <v>23</v>
      </c>
      <c r="B30" s="48"/>
      <c r="C30" s="49">
        <f>$D$27-$C$29</f>
        <v>0</v>
      </c>
      <c r="D30" s="50"/>
      <c r="E30" s="19"/>
      <c r="F30" s="48"/>
      <c r="G30" s="49">
        <f>H27-G29</f>
        <v>0</v>
      </c>
      <c r="H30" s="51"/>
      <c r="K30" s="2"/>
    </row>
    <row r="31" spans="1:12" ht="14.1"/>
    <row r="34" spans="3:3" ht="14.25" customHeight="1">
      <c r="C34" s="2" t="s">
        <v>30</v>
      </c>
    </row>
  </sheetData>
  <sheetProtection algorithmName="SHA-512" hashValue="mmnlYrkZwNvLnTxqdIU02zzn2Yo5iGp1qC79KfSshW6+gyzTX16VmmqCImOlaFkvEjzxi6S17MeAwZ1hvfz7rw==" saltValue="ljozvmp69vJamMOboPTW/Q==" spinCount="100000" sheet="1" objects="1" scenarios="1" formatCells="0" formatColumns="0" formatRows="0" insertColumns="0" insertRows="0" insertHyperlinks="0" deleteColumns="0" deleteRows="0"/>
  <mergeCells count="4">
    <mergeCell ref="F12:H12"/>
    <mergeCell ref="B12:D12"/>
    <mergeCell ref="A7:A9"/>
    <mergeCell ref="B1:F1"/>
  </mergeCells>
  <dataValidations count="1">
    <dataValidation type="list" operator="equal" allowBlank="1" showInputMessage="1" showErrorMessage="1" sqref="B7" xr:uid="{3CEEF144-10A6-4E98-A540-50DE79A0BA9D}">
      <formula1>N4:N5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885E-F2CE-4E5B-B483-1B05BB32F1D1}">
  <dimension ref="B1:O28"/>
  <sheetViews>
    <sheetView workbookViewId="0">
      <selection activeCell="E9" sqref="E9"/>
    </sheetView>
  </sheetViews>
  <sheetFormatPr defaultColWidth="8.5703125" defaultRowHeight="14.25" customHeight="1"/>
  <cols>
    <col min="1" max="1" width="2.5703125" style="1" customWidth="1"/>
    <col min="2" max="2" width="14.85546875" style="1" customWidth="1"/>
    <col min="3" max="3" width="15.140625" style="1" hidden="1" customWidth="1"/>
    <col min="4" max="4" width="24" style="1" bestFit="1" customWidth="1"/>
    <col min="5" max="14" width="12.140625" style="1" bestFit="1" customWidth="1"/>
    <col min="15" max="15" width="15" style="1" customWidth="1"/>
    <col min="16" max="16384" width="8.5703125" style="1"/>
  </cols>
  <sheetData>
    <row r="1" spans="2:15" ht="15.6" customHeight="1">
      <c r="C1" s="13"/>
      <c r="D1" s="17" t="s">
        <v>31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</row>
    <row r="2" spans="2:15" ht="14.1">
      <c r="C2" s="13"/>
      <c r="D2" s="14" t="s">
        <v>13</v>
      </c>
      <c r="E2" s="77">
        <v>0</v>
      </c>
      <c r="F2" s="77">
        <v>0</v>
      </c>
      <c r="G2" s="77">
        <v>0</v>
      </c>
      <c r="H2" s="77">
        <v>0</v>
      </c>
      <c r="I2" s="77">
        <v>0</v>
      </c>
      <c r="J2" s="77">
        <v>0</v>
      </c>
      <c r="K2" s="77">
        <v>0</v>
      </c>
      <c r="L2" s="77">
        <v>0</v>
      </c>
      <c r="M2" s="77">
        <v>0</v>
      </c>
      <c r="N2" s="77">
        <v>0</v>
      </c>
    </row>
    <row r="3" spans="2:15" ht="14.1">
      <c r="C3" s="14" t="s">
        <v>32</v>
      </c>
      <c r="D3" s="17" t="s">
        <v>2</v>
      </c>
      <c r="E3" s="20">
        <f>'Imposable vs CELI'!$B$3</f>
        <v>0.15</v>
      </c>
      <c r="F3" s="20">
        <f>'Imposable vs CELI'!$B$3</f>
        <v>0.15</v>
      </c>
      <c r="G3" s="20">
        <f>'Imposable vs CELI'!$B$3</f>
        <v>0.15</v>
      </c>
      <c r="H3" s="20">
        <f>'Imposable vs CELI'!$B$3</f>
        <v>0.15</v>
      </c>
      <c r="I3" s="20">
        <f>'Imposable vs CELI'!$B$3</f>
        <v>0.15</v>
      </c>
      <c r="J3" s="20">
        <f>'Imposable vs CELI'!$B$3</f>
        <v>0.15</v>
      </c>
      <c r="K3" s="20">
        <f>'Imposable vs CELI'!$B$3</f>
        <v>0.15</v>
      </c>
      <c r="L3" s="20">
        <f>'Imposable vs CELI'!$B$3</f>
        <v>0.15</v>
      </c>
      <c r="M3" s="20">
        <f>'Imposable vs CELI'!$B$3</f>
        <v>0.15</v>
      </c>
      <c r="N3" s="20">
        <f>'Imposable vs CELI'!$B$3</f>
        <v>0.15</v>
      </c>
    </row>
    <row r="4" spans="2:15" ht="14.1">
      <c r="B4" s="12"/>
      <c r="C4" s="15" t="s">
        <v>33</v>
      </c>
      <c r="D4" s="16" t="s">
        <v>34</v>
      </c>
      <c r="E4" s="81" t="s">
        <v>35</v>
      </c>
      <c r="F4" s="81" t="s">
        <v>35</v>
      </c>
      <c r="G4" s="81" t="s">
        <v>35</v>
      </c>
      <c r="H4" s="81" t="s">
        <v>35</v>
      </c>
      <c r="I4" s="81" t="s">
        <v>35</v>
      </c>
      <c r="J4" s="81" t="s">
        <v>35</v>
      </c>
      <c r="K4" s="81" t="s">
        <v>35</v>
      </c>
      <c r="L4" s="81" t="s">
        <v>35</v>
      </c>
      <c r="M4" s="81" t="s">
        <v>35</v>
      </c>
      <c r="N4" s="81" t="s">
        <v>35</v>
      </c>
    </row>
    <row r="5" spans="2:15" ht="14.1">
      <c r="C5" s="15" t="s">
        <v>5</v>
      </c>
      <c r="D5" s="16" t="s">
        <v>36</v>
      </c>
      <c r="E5" s="81" t="s">
        <v>5</v>
      </c>
      <c r="F5" s="81" t="s">
        <v>5</v>
      </c>
      <c r="G5" s="81" t="s">
        <v>5</v>
      </c>
      <c r="H5" s="81" t="s">
        <v>5</v>
      </c>
      <c r="I5" s="81" t="s">
        <v>5</v>
      </c>
      <c r="J5" s="81" t="s">
        <v>5</v>
      </c>
      <c r="K5" s="81" t="s">
        <v>5</v>
      </c>
      <c r="L5" s="81" t="s">
        <v>5</v>
      </c>
      <c r="M5" s="81" t="s">
        <v>5</v>
      </c>
      <c r="N5" s="81" t="s">
        <v>5</v>
      </c>
    </row>
    <row r="6" spans="2:15" ht="13.5" customHeight="1">
      <c r="C6" s="15" t="s">
        <v>7</v>
      </c>
      <c r="D6" s="16" t="s">
        <v>37</v>
      </c>
      <c r="E6" s="81" t="s">
        <v>35</v>
      </c>
      <c r="F6" s="81" t="s">
        <v>35</v>
      </c>
      <c r="G6" s="81" t="s">
        <v>35</v>
      </c>
      <c r="H6" s="81" t="s">
        <v>35</v>
      </c>
      <c r="I6" s="81" t="s">
        <v>35</v>
      </c>
      <c r="J6" s="81" t="s">
        <v>35</v>
      </c>
      <c r="K6" s="81" t="s">
        <v>35</v>
      </c>
      <c r="L6" s="81" t="s">
        <v>35</v>
      </c>
      <c r="M6" s="81" t="s">
        <v>35</v>
      </c>
      <c r="N6" s="81" t="s">
        <v>35</v>
      </c>
    </row>
    <row r="7" spans="2:15" ht="27.95">
      <c r="C7" s="13"/>
      <c r="D7" s="52" t="s">
        <v>38</v>
      </c>
      <c r="E7" s="78"/>
      <c r="F7" s="78"/>
      <c r="G7" s="78"/>
      <c r="H7" s="79"/>
      <c r="I7" s="79"/>
      <c r="J7" s="79"/>
      <c r="K7" s="79"/>
      <c r="L7" s="79"/>
      <c r="M7" s="79"/>
      <c r="N7" s="79"/>
    </row>
    <row r="8" spans="2:15" ht="14.1">
      <c r="E8" s="8"/>
      <c r="F8" s="8"/>
      <c r="G8" s="8"/>
      <c r="H8" s="8"/>
      <c r="I8" s="8"/>
      <c r="J8" s="8"/>
      <c r="K8" s="8"/>
      <c r="L8" s="8"/>
      <c r="M8" s="8"/>
      <c r="N8" s="8"/>
    </row>
    <row r="9" spans="2:15" ht="14.1">
      <c r="E9" s="8"/>
      <c r="F9" s="8"/>
      <c r="G9" s="8"/>
      <c r="H9" s="8"/>
      <c r="I9" s="8"/>
      <c r="J9" s="8"/>
      <c r="K9" s="8"/>
      <c r="L9" s="8"/>
      <c r="M9" s="8"/>
      <c r="N9" s="8"/>
    </row>
    <row r="10" spans="2:15" ht="15.6"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5" ht="42" customHeight="1">
      <c r="B11" s="92" t="s">
        <v>10</v>
      </c>
      <c r="C11" s="53" t="s">
        <v>37</v>
      </c>
      <c r="D11" s="54" t="s">
        <v>39</v>
      </c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5" ht="14.25" customHeight="1">
      <c r="B12" s="93"/>
      <c r="C12" s="6" t="s">
        <v>35</v>
      </c>
      <c r="D12" s="1" t="s">
        <v>40</v>
      </c>
      <c r="E12" s="68">
        <f t="shared" ref="E12:N12" si="0">IF(AND(E$5="Intérêt"), (E$2*(1+E$7/12)^12)-((E$2*(1+E$7/12)^12)-E$2)*E$3, (E$2*(1+E$7/4)^4)-(((E$2*(1+E$7/4)^4)-E$2)*0.66)*E$3)</f>
        <v>0</v>
      </c>
      <c r="F12" s="69">
        <f t="shared" si="0"/>
        <v>0</v>
      </c>
      <c r="G12" s="68">
        <f t="shared" si="0"/>
        <v>0</v>
      </c>
      <c r="H12" s="68">
        <f t="shared" si="0"/>
        <v>0</v>
      </c>
      <c r="I12" s="68">
        <f t="shared" si="0"/>
        <v>0</v>
      </c>
      <c r="J12" s="68">
        <f t="shared" si="0"/>
        <v>0</v>
      </c>
      <c r="K12" s="68">
        <f t="shared" si="0"/>
        <v>0</v>
      </c>
      <c r="L12" s="68">
        <f t="shared" si="0"/>
        <v>0</v>
      </c>
      <c r="M12" s="68">
        <f t="shared" si="0"/>
        <v>0</v>
      </c>
      <c r="N12" s="63">
        <f t="shared" si="0"/>
        <v>0</v>
      </c>
      <c r="O12" s="2"/>
    </row>
    <row r="13" spans="2:15" ht="14.25" customHeight="1">
      <c r="B13" s="93"/>
      <c r="C13" s="6">
        <v>1</v>
      </c>
      <c r="D13" s="1" t="s">
        <v>41</v>
      </c>
      <c r="E13" s="68">
        <f t="shared" ref="E13:N13" si="1">IF(AND(E$6&gt;1), IF(AND(E$5="Intérêt"), (E12*(1+E$7/12)^12)-((E12*(1+E$7/12)^12)-E12)*E$3, (E12*(1+E$7/4)^4)-(((E12*(1+E$7/4)^4)-E$2)*0.66)*E$3), "")</f>
        <v>0</v>
      </c>
      <c r="F13" s="69">
        <f t="shared" si="1"/>
        <v>0</v>
      </c>
      <c r="G13" s="68">
        <f t="shared" si="1"/>
        <v>0</v>
      </c>
      <c r="H13" s="68">
        <f t="shared" si="1"/>
        <v>0</v>
      </c>
      <c r="I13" s="68">
        <f t="shared" si="1"/>
        <v>0</v>
      </c>
      <c r="J13" s="68">
        <f t="shared" si="1"/>
        <v>0</v>
      </c>
      <c r="K13" s="68">
        <f t="shared" si="1"/>
        <v>0</v>
      </c>
      <c r="L13" s="68">
        <f t="shared" si="1"/>
        <v>0</v>
      </c>
      <c r="M13" s="68">
        <f t="shared" si="1"/>
        <v>0</v>
      </c>
      <c r="N13" s="63">
        <f t="shared" si="1"/>
        <v>0</v>
      </c>
    </row>
    <row r="14" spans="2:15" ht="14.1" customHeight="1">
      <c r="B14" s="93"/>
      <c r="C14" s="6">
        <v>2</v>
      </c>
      <c r="D14" s="1" t="s">
        <v>42</v>
      </c>
      <c r="E14" s="68">
        <f t="shared" ref="E14:N14" si="2">IF(AND(E$6&gt;2), IF(AND(E$5="Intérêt"), (E13*(1+E$7/12)^12)-((E13*(1+E$7/12)^12)-E13)*E$3, (E13*(1+E$7/4)^4)-(((E13*(1+E$7/4)^4)-E$2)*0.66)*E$3), "")</f>
        <v>0</v>
      </c>
      <c r="F14" s="69">
        <f t="shared" si="2"/>
        <v>0</v>
      </c>
      <c r="G14" s="68">
        <f t="shared" si="2"/>
        <v>0</v>
      </c>
      <c r="H14" s="68">
        <f t="shared" si="2"/>
        <v>0</v>
      </c>
      <c r="I14" s="68">
        <f t="shared" si="2"/>
        <v>0</v>
      </c>
      <c r="J14" s="68">
        <f t="shared" si="2"/>
        <v>0</v>
      </c>
      <c r="K14" s="68">
        <f t="shared" si="2"/>
        <v>0</v>
      </c>
      <c r="L14" s="68">
        <f t="shared" si="2"/>
        <v>0</v>
      </c>
      <c r="M14" s="68">
        <f t="shared" si="2"/>
        <v>0</v>
      </c>
      <c r="N14" s="63">
        <f t="shared" si="2"/>
        <v>0</v>
      </c>
    </row>
    <row r="15" spans="2:15" ht="14.25" customHeight="1">
      <c r="B15" s="93"/>
      <c r="C15" s="6">
        <v>3</v>
      </c>
      <c r="D15" s="1" t="s">
        <v>43</v>
      </c>
      <c r="E15" s="68">
        <f t="shared" ref="E15:N15" si="3">IF(AND(E$6&gt;3), IF(AND(E$5="Intérêt"), (E14*(1+E$7/12)^12)-((E14*(1+E$7/12)^12)-E14)*E$3, (E14*(1+E$7/4)^4)-(((E14*(1+E$7/4)^4)-E$2)*0.66)*E$3), "")</f>
        <v>0</v>
      </c>
      <c r="F15" s="69">
        <f t="shared" si="3"/>
        <v>0</v>
      </c>
      <c r="G15" s="68">
        <f t="shared" si="3"/>
        <v>0</v>
      </c>
      <c r="H15" s="68">
        <f t="shared" si="3"/>
        <v>0</v>
      </c>
      <c r="I15" s="68">
        <f t="shared" si="3"/>
        <v>0</v>
      </c>
      <c r="J15" s="68">
        <f t="shared" si="3"/>
        <v>0</v>
      </c>
      <c r="K15" s="68">
        <f t="shared" si="3"/>
        <v>0</v>
      </c>
      <c r="L15" s="68">
        <f t="shared" si="3"/>
        <v>0</v>
      </c>
      <c r="M15" s="68">
        <f t="shared" si="3"/>
        <v>0</v>
      </c>
      <c r="N15" s="63">
        <f t="shared" si="3"/>
        <v>0</v>
      </c>
    </row>
    <row r="16" spans="2:15" ht="14.25" customHeight="1">
      <c r="B16" s="93"/>
      <c r="C16" s="6">
        <v>4</v>
      </c>
      <c r="D16" s="1" t="s">
        <v>44</v>
      </c>
      <c r="E16" s="68">
        <f t="shared" ref="E16:N16" si="4">IF(AND(E$6&gt;4), IF(AND(E$5="Intérêt"), (E15*(1+E$7/12)^12)-((E15*(1+E$7/12)^12)-E15)*E$3, (E15*(1+E$7/4)^4)-(((E15*(1+E$7/4)^4)-E$2)*0.66)*E$3), "")</f>
        <v>0</v>
      </c>
      <c r="F16" s="68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3">
        <f t="shared" si="4"/>
        <v>0</v>
      </c>
    </row>
    <row r="17" spans="2:14" ht="14.25" customHeight="1">
      <c r="B17" s="93"/>
      <c r="C17" s="6">
        <v>5</v>
      </c>
      <c r="D17" s="70" t="s">
        <v>45</v>
      </c>
      <c r="E17" s="71">
        <f t="shared" ref="E17:N17" si="5">MAX(E12:E16)</f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64">
        <f t="shared" si="5"/>
        <v>0</v>
      </c>
    </row>
    <row r="18" spans="2:14" ht="15" customHeight="1">
      <c r="B18" s="94"/>
      <c r="C18" s="57"/>
      <c r="D18" s="58" t="s">
        <v>29</v>
      </c>
      <c r="E18" s="65">
        <f>SUM(E17:N17)</f>
        <v>0</v>
      </c>
      <c r="F18" s="66"/>
      <c r="G18" s="66"/>
      <c r="H18" s="66"/>
      <c r="I18" s="66"/>
      <c r="J18" s="66"/>
      <c r="K18" s="66"/>
      <c r="L18" s="66"/>
      <c r="M18" s="66"/>
      <c r="N18" s="67"/>
    </row>
    <row r="19" spans="2:14" ht="14.1">
      <c r="B19" s="9"/>
      <c r="E19" s="2"/>
    </row>
    <row r="20" spans="2:14" ht="42" customHeight="1">
      <c r="B20" s="95" t="s">
        <v>11</v>
      </c>
      <c r="C20" s="59" t="s">
        <v>36</v>
      </c>
      <c r="D20" s="60" t="s">
        <v>39</v>
      </c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ht="14.25" customHeight="1">
      <c r="B21" s="96"/>
      <c r="C21" s="6" t="s">
        <v>35</v>
      </c>
      <c r="D21" s="1" t="s">
        <v>40</v>
      </c>
      <c r="E21" s="68">
        <f t="shared" ref="E21:N21" si="6">IF(AND(E$5="Intérêt"), (E$2*(1+E$7/12)^12), (E$2*(1+E$7/4)^4))</f>
        <v>0</v>
      </c>
      <c r="F21" s="68">
        <f t="shared" si="6"/>
        <v>0</v>
      </c>
      <c r="G21" s="68">
        <f t="shared" si="6"/>
        <v>0</v>
      </c>
      <c r="H21" s="68">
        <f t="shared" si="6"/>
        <v>0</v>
      </c>
      <c r="I21" s="68">
        <f t="shared" si="6"/>
        <v>0</v>
      </c>
      <c r="J21" s="68">
        <f t="shared" si="6"/>
        <v>0</v>
      </c>
      <c r="K21" s="68">
        <f t="shared" si="6"/>
        <v>0</v>
      </c>
      <c r="L21" s="68">
        <f t="shared" si="6"/>
        <v>0</v>
      </c>
      <c r="M21" s="68">
        <f t="shared" si="6"/>
        <v>0</v>
      </c>
      <c r="N21" s="63">
        <f t="shared" si="6"/>
        <v>0</v>
      </c>
    </row>
    <row r="22" spans="2:14" ht="14.25" customHeight="1">
      <c r="B22" s="96"/>
      <c r="C22" s="6" t="s">
        <v>46</v>
      </c>
      <c r="D22" s="1" t="s">
        <v>41</v>
      </c>
      <c r="E22" s="68">
        <f t="shared" ref="E22:N22" si="7">IF(AND(E$6&gt;1),IF(AND(E$5="Intérêt"),(E$21*(1+E$7/12)^12),(E$21*(1+E$7/4)^4)),"")</f>
        <v>0</v>
      </c>
      <c r="F22" s="68">
        <f t="shared" si="7"/>
        <v>0</v>
      </c>
      <c r="G22" s="68">
        <f t="shared" si="7"/>
        <v>0</v>
      </c>
      <c r="H22" s="68">
        <f t="shared" si="7"/>
        <v>0</v>
      </c>
      <c r="I22" s="68">
        <f t="shared" si="7"/>
        <v>0</v>
      </c>
      <c r="J22" s="68">
        <f t="shared" si="7"/>
        <v>0</v>
      </c>
      <c r="K22" s="68">
        <f t="shared" si="7"/>
        <v>0</v>
      </c>
      <c r="L22" s="68">
        <f t="shared" si="7"/>
        <v>0</v>
      </c>
      <c r="M22" s="68">
        <f t="shared" si="7"/>
        <v>0</v>
      </c>
      <c r="N22" s="63">
        <f t="shared" si="7"/>
        <v>0</v>
      </c>
    </row>
    <row r="23" spans="2:14" ht="14.25" customHeight="1">
      <c r="B23" s="96"/>
      <c r="C23" s="6" t="s">
        <v>47</v>
      </c>
      <c r="D23" s="1" t="s">
        <v>42</v>
      </c>
      <c r="E23" s="68">
        <f t="shared" ref="E23:N23" si="8">IF(AND(E$6&gt;2), IF(AND(E$5="Intérêt"), (E$22*(1+E$7/12)^12), (E$22*(1+E$7/4)^4)), "")</f>
        <v>0</v>
      </c>
      <c r="F23" s="68">
        <f t="shared" si="8"/>
        <v>0</v>
      </c>
      <c r="G23" s="68">
        <f t="shared" si="8"/>
        <v>0</v>
      </c>
      <c r="H23" s="68">
        <f t="shared" si="8"/>
        <v>0</v>
      </c>
      <c r="I23" s="68">
        <f t="shared" si="8"/>
        <v>0</v>
      </c>
      <c r="J23" s="68">
        <f t="shared" si="8"/>
        <v>0</v>
      </c>
      <c r="K23" s="68">
        <f t="shared" si="8"/>
        <v>0</v>
      </c>
      <c r="L23" s="68">
        <f t="shared" si="8"/>
        <v>0</v>
      </c>
      <c r="M23" s="68">
        <f t="shared" si="8"/>
        <v>0</v>
      </c>
      <c r="N23" s="63">
        <f t="shared" si="8"/>
        <v>0</v>
      </c>
    </row>
    <row r="24" spans="2:14" ht="14.25" customHeight="1">
      <c r="B24" s="96"/>
      <c r="C24" s="6" t="s">
        <v>48</v>
      </c>
      <c r="D24" s="1" t="s">
        <v>43</v>
      </c>
      <c r="E24" s="68">
        <f t="shared" ref="E24:N24" si="9">IF(AND(E$6&gt;3), IF(AND(E$5="Intérêt"), (E$23*(1+E$7/12)^12), (E$23*(1+E$7/4)^4)), "")</f>
        <v>0</v>
      </c>
      <c r="F24" s="68">
        <f t="shared" si="9"/>
        <v>0</v>
      </c>
      <c r="G24" s="68">
        <f t="shared" si="9"/>
        <v>0</v>
      </c>
      <c r="H24" s="68">
        <f t="shared" si="9"/>
        <v>0</v>
      </c>
      <c r="I24" s="68">
        <f t="shared" si="9"/>
        <v>0</v>
      </c>
      <c r="J24" s="68">
        <f t="shared" si="9"/>
        <v>0</v>
      </c>
      <c r="K24" s="68">
        <f t="shared" si="9"/>
        <v>0</v>
      </c>
      <c r="L24" s="68">
        <f t="shared" si="9"/>
        <v>0</v>
      </c>
      <c r="M24" s="68">
        <f t="shared" si="9"/>
        <v>0</v>
      </c>
      <c r="N24" s="63">
        <f t="shared" si="9"/>
        <v>0</v>
      </c>
    </row>
    <row r="25" spans="2:14" ht="14.25" customHeight="1">
      <c r="B25" s="96"/>
      <c r="D25" s="1" t="s">
        <v>44</v>
      </c>
      <c r="E25" s="68">
        <f t="shared" ref="E25:N25" si="10">IF(AND(E$6&gt;4), IF(AND(E$5="Intérêt"), (E$24*(1+E$7/12)^12), (E$24*(1+E$7/4)^4)), "")</f>
        <v>0</v>
      </c>
      <c r="F25" s="68">
        <f t="shared" si="10"/>
        <v>0</v>
      </c>
      <c r="G25" s="68">
        <f t="shared" si="10"/>
        <v>0</v>
      </c>
      <c r="H25" s="68">
        <f t="shared" si="10"/>
        <v>0</v>
      </c>
      <c r="I25" s="68">
        <f t="shared" si="10"/>
        <v>0</v>
      </c>
      <c r="J25" s="68">
        <f t="shared" si="10"/>
        <v>0</v>
      </c>
      <c r="K25" s="68">
        <f t="shared" si="10"/>
        <v>0</v>
      </c>
      <c r="L25" s="68">
        <f t="shared" si="10"/>
        <v>0</v>
      </c>
      <c r="M25" s="68">
        <f t="shared" si="10"/>
        <v>0</v>
      </c>
      <c r="N25" s="63">
        <f t="shared" si="10"/>
        <v>0</v>
      </c>
    </row>
    <row r="26" spans="2:14" ht="14.25" customHeight="1">
      <c r="B26" s="96"/>
      <c r="D26" s="70" t="s">
        <v>45</v>
      </c>
      <c r="E26" s="71">
        <f>MAX(E21:E25)</f>
        <v>0</v>
      </c>
      <c r="F26" s="71">
        <f t="shared" ref="F26:N26" si="11">MAX(F21:F25)</f>
        <v>0</v>
      </c>
      <c r="G26" s="71">
        <f t="shared" si="11"/>
        <v>0</v>
      </c>
      <c r="H26" s="71">
        <f t="shared" si="11"/>
        <v>0</v>
      </c>
      <c r="I26" s="71">
        <f t="shared" si="11"/>
        <v>0</v>
      </c>
      <c r="J26" s="71">
        <f t="shared" si="11"/>
        <v>0</v>
      </c>
      <c r="K26" s="71">
        <f t="shared" si="11"/>
        <v>0</v>
      </c>
      <c r="L26" s="71">
        <f t="shared" si="11"/>
        <v>0</v>
      </c>
      <c r="M26" s="71">
        <f t="shared" si="11"/>
        <v>0</v>
      </c>
      <c r="N26" s="64">
        <f t="shared" si="11"/>
        <v>0</v>
      </c>
    </row>
    <row r="27" spans="2:14" ht="14.25" customHeight="1">
      <c r="B27" s="97"/>
      <c r="C27" s="57"/>
      <c r="D27" s="58" t="s">
        <v>29</v>
      </c>
      <c r="E27" s="65">
        <f>SUM(E26:N26)</f>
        <v>0</v>
      </c>
      <c r="F27" s="66"/>
      <c r="G27" s="66"/>
      <c r="H27" s="66"/>
      <c r="I27" s="66"/>
      <c r="J27" s="66"/>
      <c r="K27" s="66"/>
      <c r="L27" s="66"/>
      <c r="M27" s="66"/>
      <c r="N27" s="67"/>
    </row>
    <row r="28" spans="2:14" ht="14.1"/>
  </sheetData>
  <sheetProtection algorithmName="SHA-512" hashValue="eRqMt4k7LCw7OMfVDOJw2U46Q2Q0Bo2UXWdxnXnW24VyHntYZ+PoUy08mIo7Pf7y6CQWVIob/nkhDtLB4SMHVg==" saltValue="9pYeFhgYnV1hDDyYinNHlQ==" spinCount="100000" sheet="1" objects="1" scenarios="1" formatCells="0" formatColumns="0" formatRows="0" insertColumns="0" insertRows="0" insertHyperlinks="0" deleteColumns="0" deleteRows="0"/>
  <mergeCells count="2">
    <mergeCell ref="B11:B18"/>
    <mergeCell ref="B20:B27"/>
  </mergeCells>
  <dataValidations count="3">
    <dataValidation type="list" operator="equal" allowBlank="1" showInputMessage="1" showErrorMessage="1" sqref="E5:N5" xr:uid="{3C72934C-33B4-4087-9349-FF8509368CE1}">
      <formula1>$C$5:$C$6</formula1>
    </dataValidation>
    <dataValidation type="list" allowBlank="1" showInputMessage="1" showErrorMessage="1" sqref="E6:N6" xr:uid="{F4AB5F9A-5270-4EB0-BC5E-1FF99F58096B}">
      <formula1>$C$12:$C$17</formula1>
    </dataValidation>
    <dataValidation type="list" allowBlank="1" showInputMessage="1" showErrorMessage="1" sqref="E4:N4" xr:uid="{3B2F1A1D-3D7D-47A6-9106-17EA04BB7C41}">
      <formula1>$C$21:$C$24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E793-600D-4239-B8B6-A9E570687736}">
  <dimension ref="A1:A2"/>
  <sheetViews>
    <sheetView workbookViewId="0">
      <selection activeCell="A7" sqref="A7"/>
    </sheetView>
  </sheetViews>
  <sheetFormatPr defaultRowHeight="15"/>
  <cols>
    <col min="1" max="1" width="102.85546875" bestFit="1" customWidth="1"/>
  </cols>
  <sheetData>
    <row r="1" spans="1:1" ht="15.75">
      <c r="A1" s="82" t="s">
        <v>49</v>
      </c>
    </row>
    <row r="2" spans="1:1" ht="15.75">
      <c r="A2" s="83" t="s">
        <v>50</v>
      </c>
    </row>
  </sheetData>
  <hyperlinks>
    <hyperlink ref="A2" r:id="rId1" xr:uid="{B394EEF6-DCB9-4109-8B91-BDAEF77A65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4E0D0-B64F-40A8-8F41-800597481A27}"/>
</file>

<file path=customXml/itemProps2.xml><?xml version="1.0" encoding="utf-8"?>
<ds:datastoreItem xmlns:ds="http://schemas.openxmlformats.org/officeDocument/2006/customXml" ds:itemID="{18DA2A55-1233-4D97-B6AA-713B23E31E00}"/>
</file>

<file path=customXml/itemProps3.xml><?xml version="1.0" encoding="utf-8"?>
<ds:datastoreItem xmlns:ds="http://schemas.openxmlformats.org/officeDocument/2006/customXml" ds:itemID="{8A21EB51-622F-42DD-A7B7-AE628DF9E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Knutson</dc:creator>
  <cp:keywords/>
  <dc:description/>
  <cp:lastModifiedBy/>
  <cp:revision/>
  <dcterms:created xsi:type="dcterms:W3CDTF">2022-10-28T17:50:24Z</dcterms:created>
  <dcterms:modified xsi:type="dcterms:W3CDTF">2023-05-24T19:32:06Z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